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4915" windowHeight="12090"/>
  </bookViews>
  <sheets>
    <sheet name="Sheet1" sheetId="1" r:id="rId1"/>
    <sheet name="Sheet2" sheetId="2" r:id="rId2"/>
    <sheet name="Sheet3" sheetId="3" r:id="rId3"/>
  </sheets>
  <calcPr calcId="144525" iterate="1"/>
</workbook>
</file>

<file path=xl/calcChain.xml><?xml version="1.0" encoding="utf-8"?>
<calcChain xmlns="http://schemas.openxmlformats.org/spreadsheetml/2006/main">
  <c r="H4" i="1" l="1"/>
  <c r="D5" i="1"/>
  <c r="D4" i="1"/>
  <c r="B33" i="1" l="1"/>
  <c r="B38" i="1"/>
  <c r="A33" i="1"/>
  <c r="A26" i="1"/>
  <c r="F17" i="1"/>
  <c r="F15" i="1"/>
  <c r="E7" i="1"/>
  <c r="E34" i="1" s="1"/>
  <c r="D17" i="1"/>
  <c r="D16" i="1"/>
  <c r="D15" i="1"/>
  <c r="E10" i="1" l="1"/>
  <c r="E26" i="1" s="1"/>
  <c r="E36" i="1"/>
  <c r="E11" i="1"/>
  <c r="E33" i="1" s="1"/>
  <c r="E35" i="1"/>
  <c r="E32" i="1"/>
  <c r="E9" i="1"/>
  <c r="E23" i="1" s="1"/>
  <c r="E37" i="1"/>
  <c r="B13" i="1" l="1"/>
  <c r="F16" i="1" s="1"/>
  <c r="F18" i="1" s="1"/>
  <c r="F20" i="1" s="1"/>
  <c r="E25" i="1" s="1"/>
  <c r="E28" i="1" s="1"/>
  <c r="E30" i="1" s="1"/>
  <c r="E38" i="1"/>
  <c r="E40" i="1" s="1"/>
  <c r="F40" i="1" l="1"/>
  <c r="G40" i="1" s="1"/>
</calcChain>
</file>

<file path=xl/sharedStrings.xml><?xml version="1.0" encoding="utf-8"?>
<sst xmlns="http://schemas.openxmlformats.org/spreadsheetml/2006/main" count="41" uniqueCount="41">
  <si>
    <t>Laun</t>
  </si>
  <si>
    <t>Yfirvinna</t>
  </si>
  <si>
    <t>Alls</t>
  </si>
  <si>
    <t>Skattur þrepp 1</t>
  </si>
  <si>
    <t>Skattur þrepp 2</t>
  </si>
  <si>
    <t>Skattur þrepp 3</t>
  </si>
  <si>
    <t>Neðra</t>
  </si>
  <si>
    <t>Efra</t>
  </si>
  <si>
    <t>Fjáhæð í þreppi</t>
  </si>
  <si>
    <t>Skattprósetan</t>
  </si>
  <si>
    <t xml:space="preserve">Reiknuð staðgreisðla </t>
  </si>
  <si>
    <t>Staðgreiðsla skatts</t>
  </si>
  <si>
    <t>Frádráttur</t>
  </si>
  <si>
    <t>Birrta lífeyrisjóður</t>
  </si>
  <si>
    <t xml:space="preserve">Félagsgjald </t>
  </si>
  <si>
    <t>Staðgreilsa skattur</t>
  </si>
  <si>
    <t xml:space="preserve">Heildarlaun </t>
  </si>
  <si>
    <t>Framlag Launþegar til viðbótar lífeyrisjóðs</t>
  </si>
  <si>
    <t>Framlag Launþegar til Lífeyrisjóðs</t>
  </si>
  <si>
    <t xml:space="preserve">Framlag launagreiðanda Til viðbótar lífeyrisjóðs </t>
  </si>
  <si>
    <t>Persónuafstlátur Skattaafstlátur</t>
  </si>
  <si>
    <t xml:space="preserve">Alls </t>
  </si>
  <si>
    <t>Alls til skattagreilsa</t>
  </si>
  <si>
    <t xml:space="preserve">Kosnaður Launagreiðanda </t>
  </si>
  <si>
    <t>• Tryggingagjald alls 6,25%</t>
  </si>
  <si>
    <t>• Samtals til staðgreiðslu 6,35%</t>
  </si>
  <si>
    <t xml:space="preserve"> Almennt tryggingagjald</t>
  </si>
  <si>
    <t>Markaðsgjald</t>
  </si>
  <si>
    <t>Gjald í ábyrgðarsjóð v/gjaldþrota 0,05%</t>
  </si>
  <si>
    <t>Atvinnutryggingagjald</t>
  </si>
  <si>
    <t>Heildarlaun</t>
  </si>
  <si>
    <t>Alls  Tryggigargjald</t>
  </si>
  <si>
    <t xml:space="preserve">Alls konaður launagreiðanda (Fyritækis) við starfmann </t>
  </si>
  <si>
    <t>Samtals frádráttur</t>
  </si>
  <si>
    <t>Úborguð Laun</t>
  </si>
  <si>
    <t>"Skattur af heildarlaun"</t>
  </si>
  <si>
    <t>Starfshlutfall</t>
  </si>
  <si>
    <t>Tímakaup</t>
  </si>
  <si>
    <t>Yfirvinna í %</t>
  </si>
  <si>
    <t>Tímar</t>
  </si>
  <si>
    <t>Setur sjálfur inn tölur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</si>
</sst>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164" formatCode="* #,##0"/>
    <numFmt numFmtId="165" formatCode="0.000%"/>
    <numFmt numFmtId="166" formatCode="#,##0\ [$kr-40F]"/>
    <numFmt numFmtId="169" formatCode="#,##0.00\ [$kr-40F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9" fontId="0" fillId="0" borderId="0" xfId="0" applyNumberFormat="1"/>
    <xf numFmtId="0" fontId="2" fillId="0" borderId="0" xfId="0" applyFont="1"/>
    <xf numFmtId="164" fontId="2" fillId="0" borderId="0" xfId="0" applyNumberFormat="1" applyFont="1"/>
    <xf numFmtId="166" fontId="0" fillId="0" borderId="0" xfId="0" applyNumberFormat="1"/>
    <xf numFmtId="166" fontId="0" fillId="0" borderId="0" xfId="1" applyNumberFormat="1" applyFont="1"/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/>
    <xf numFmtId="0" fontId="2" fillId="4" borderId="0" xfId="0" applyFont="1" applyFill="1"/>
    <xf numFmtId="0" fontId="0" fillId="4" borderId="0" xfId="0" applyFill="1"/>
    <xf numFmtId="0" fontId="0" fillId="5" borderId="0" xfId="0" applyFill="1"/>
    <xf numFmtId="166" fontId="0" fillId="3" borderId="1" xfId="1" applyNumberFormat="1" applyFont="1" applyFill="1" applyBorder="1"/>
    <xf numFmtId="166" fontId="2" fillId="3" borderId="1" xfId="1" applyNumberFormat="1" applyFont="1" applyFill="1" applyBorder="1"/>
    <xf numFmtId="166" fontId="0" fillId="3" borderId="1" xfId="0" applyNumberFormat="1" applyFill="1" applyBorder="1"/>
    <xf numFmtId="10" fontId="0" fillId="3" borderId="1" xfId="2" applyNumberFormat="1" applyFont="1" applyFill="1" applyBorder="1"/>
    <xf numFmtId="1" fontId="5" fillId="3" borderId="0" xfId="0" applyNumberFormat="1" applyFont="1" applyFill="1"/>
    <xf numFmtId="0" fontId="2" fillId="5" borderId="0" xfId="0" applyFont="1" applyFill="1"/>
    <xf numFmtId="44" fontId="0" fillId="0" borderId="0" xfId="1" applyFont="1"/>
    <xf numFmtId="166" fontId="4" fillId="6" borderId="1" xfId="1" applyNumberFormat="1" applyFont="1" applyFill="1" applyBorder="1"/>
    <xf numFmtId="0" fontId="4" fillId="6" borderId="0" xfId="0" applyFont="1" applyFill="1"/>
    <xf numFmtId="9" fontId="0" fillId="5" borderId="1" xfId="0" applyNumberFormat="1" applyFill="1" applyBorder="1"/>
    <xf numFmtId="0" fontId="4" fillId="6" borderId="1" xfId="0" applyFont="1" applyFill="1" applyBorder="1" applyAlignment="1">
      <alignment horizontal="center"/>
    </xf>
    <xf numFmtId="0" fontId="0" fillId="5" borderId="1" xfId="0" applyFill="1" applyBorder="1"/>
    <xf numFmtId="169" fontId="0" fillId="5" borderId="2" xfId="0" applyNumberFormat="1" applyFill="1" applyBorder="1"/>
    <xf numFmtId="166" fontId="0" fillId="5" borderId="2" xfId="0" applyNumberFormat="1" applyFill="1" applyBorder="1"/>
    <xf numFmtId="166" fontId="2" fillId="5" borderId="1" xfId="1" applyNumberFormat="1" applyFont="1" applyFill="1" applyBorder="1"/>
    <xf numFmtId="166" fontId="0" fillId="4" borderId="1" xfId="1" applyNumberFormat="1" applyFont="1" applyFill="1" applyBorder="1"/>
    <xf numFmtId="166" fontId="2" fillId="4" borderId="3" xfId="0" applyNumberFormat="1" applyFont="1" applyFill="1" applyBorder="1"/>
    <xf numFmtId="166" fontId="3" fillId="7" borderId="0" xfId="0" applyNumberFormat="1" applyFont="1" applyFill="1"/>
    <xf numFmtId="0" fontId="2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166" fontId="0" fillId="2" borderId="0" xfId="0" applyNumberFormat="1" applyFill="1" applyBorder="1"/>
    <xf numFmtId="0" fontId="0" fillId="2" borderId="8" xfId="0" applyFill="1" applyBorder="1"/>
    <xf numFmtId="9" fontId="0" fillId="2" borderId="0" xfId="0" applyNumberFormat="1" applyFill="1" applyBorder="1"/>
    <xf numFmtId="10" fontId="0" fillId="2" borderId="0" xfId="0" applyNumberFormat="1" applyFill="1" applyBorder="1"/>
    <xf numFmtId="10" fontId="0" fillId="2" borderId="0" xfId="2" applyNumberFormat="1" applyFont="1" applyFill="1" applyBorder="1"/>
    <xf numFmtId="0" fontId="0" fillId="2" borderId="9" xfId="0" applyFill="1" applyBorder="1"/>
    <xf numFmtId="0" fontId="0" fillId="2" borderId="10" xfId="0" applyFill="1" applyBorder="1"/>
    <xf numFmtId="166" fontId="2" fillId="2" borderId="10" xfId="0" applyNumberFormat="1" applyFont="1" applyFill="1" applyBorder="1"/>
    <xf numFmtId="9" fontId="0" fillId="2" borderId="10" xfId="2" applyNumberFormat="1" applyFont="1" applyFill="1" applyBorder="1"/>
    <xf numFmtId="165" fontId="0" fillId="2" borderId="11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5"/>
  <sheetViews>
    <sheetView tabSelected="1" topLeftCell="A22" workbookViewId="0">
      <selection activeCell="F45" sqref="F45"/>
    </sheetView>
  </sheetViews>
  <sheetFormatPr defaultRowHeight="15" x14ac:dyDescent="0.25"/>
  <cols>
    <col min="1" max="1" width="50.5703125" bestFit="1" customWidth="1"/>
    <col min="2" max="2" width="12.42578125" bestFit="1" customWidth="1"/>
    <col min="3" max="3" width="11.28515625" bestFit="1" customWidth="1"/>
    <col min="4" max="4" width="14.85546875" bestFit="1" customWidth="1"/>
    <col min="5" max="5" width="13.42578125" bestFit="1" customWidth="1"/>
    <col min="6" max="6" width="20.140625" bestFit="1" customWidth="1"/>
    <col min="7" max="7" width="22.140625" bestFit="1" customWidth="1"/>
    <col min="8" max="8" width="11.7109375" bestFit="1" customWidth="1"/>
  </cols>
  <sheetData>
    <row r="3" spans="1:8" x14ac:dyDescent="0.25">
      <c r="B3" t="s">
        <v>36</v>
      </c>
      <c r="C3" t="s">
        <v>39</v>
      </c>
      <c r="D3" t="s">
        <v>37</v>
      </c>
      <c r="E3" t="s">
        <v>2</v>
      </c>
      <c r="H3" t="s">
        <v>38</v>
      </c>
    </row>
    <row r="4" spans="1:8" x14ac:dyDescent="0.25">
      <c r="A4" s="17" t="s">
        <v>0</v>
      </c>
      <c r="B4" s="21">
        <v>1</v>
      </c>
      <c r="C4" s="22">
        <v>176</v>
      </c>
      <c r="D4" s="24">
        <f>E4/C4*B4</f>
        <v>4098.147727272727</v>
      </c>
      <c r="E4" s="19">
        <v>721274</v>
      </c>
      <c r="H4" s="18">
        <f>D5/D4*1</f>
        <v>1.8276549549824339</v>
      </c>
    </row>
    <row r="5" spans="1:8" x14ac:dyDescent="0.25">
      <c r="A5" s="11" t="s">
        <v>1</v>
      </c>
      <c r="B5" s="23"/>
      <c r="C5" s="22">
        <v>22</v>
      </c>
      <c r="D5" s="25">
        <f>E5/C5</f>
        <v>7490</v>
      </c>
      <c r="E5" s="19">
        <v>164780</v>
      </c>
      <c r="G5" s="20" t="s">
        <v>40</v>
      </c>
      <c r="H5" s="18"/>
    </row>
    <row r="6" spans="1:8" x14ac:dyDescent="0.25">
      <c r="A6" s="11"/>
      <c r="B6" s="11"/>
      <c r="C6" s="11"/>
      <c r="D6" s="11"/>
      <c r="E6" s="23"/>
    </row>
    <row r="7" spans="1:8" x14ac:dyDescent="0.25">
      <c r="A7" s="11" t="s">
        <v>16</v>
      </c>
      <c r="B7" s="11"/>
      <c r="C7" s="11"/>
      <c r="D7" s="11"/>
      <c r="E7" s="26">
        <f>E5+E4</f>
        <v>886054</v>
      </c>
    </row>
    <row r="9" spans="1:8" x14ac:dyDescent="0.25">
      <c r="A9" t="s">
        <v>18</v>
      </c>
      <c r="B9" s="1">
        <v>0.04</v>
      </c>
      <c r="E9" s="5">
        <f>E7*B9</f>
        <v>35442.160000000003</v>
      </c>
    </row>
    <row r="10" spans="1:8" x14ac:dyDescent="0.25">
      <c r="A10" t="s">
        <v>17</v>
      </c>
      <c r="B10" s="1">
        <v>0.04</v>
      </c>
      <c r="E10" s="5">
        <f>E7*B10</f>
        <v>35442.160000000003</v>
      </c>
    </row>
    <row r="11" spans="1:8" x14ac:dyDescent="0.25">
      <c r="A11" t="s">
        <v>19</v>
      </c>
      <c r="B11" s="1">
        <v>0.02</v>
      </c>
      <c r="E11" s="5">
        <f>E7*B11</f>
        <v>17721.080000000002</v>
      </c>
    </row>
    <row r="12" spans="1:8" x14ac:dyDescent="0.25">
      <c r="B12" s="1"/>
    </row>
    <row r="13" spans="1:8" x14ac:dyDescent="0.25">
      <c r="A13" s="8" t="s">
        <v>11</v>
      </c>
      <c r="B13" s="16">
        <f>E7-(E10+E9)</f>
        <v>815169.67999999993</v>
      </c>
      <c r="C13" s="6"/>
      <c r="D13" s="6"/>
      <c r="E13" s="6"/>
      <c r="F13" s="7"/>
    </row>
    <row r="14" spans="1:8" x14ac:dyDescent="0.25">
      <c r="A14" s="6"/>
      <c r="B14" s="8" t="s">
        <v>6</v>
      </c>
      <c r="C14" s="8" t="s">
        <v>7</v>
      </c>
      <c r="D14" s="8" t="s">
        <v>8</v>
      </c>
      <c r="E14" s="8" t="s">
        <v>9</v>
      </c>
      <c r="F14" s="8" t="s">
        <v>10</v>
      </c>
    </row>
    <row r="15" spans="1:8" x14ac:dyDescent="0.25">
      <c r="A15" s="6" t="s">
        <v>3</v>
      </c>
      <c r="B15" s="14">
        <v>0</v>
      </c>
      <c r="C15" s="14">
        <v>498122</v>
      </c>
      <c r="D15" s="14">
        <f>C15-B15</f>
        <v>498122</v>
      </c>
      <c r="E15" s="15">
        <v>0.31490000000000001</v>
      </c>
      <c r="F15" s="12">
        <f>MIN(B8,C15)*E15</f>
        <v>156858.61780000001</v>
      </c>
    </row>
    <row r="16" spans="1:8" x14ac:dyDescent="0.25">
      <c r="A16" s="6" t="s">
        <v>4</v>
      </c>
      <c r="B16" s="14">
        <v>498123</v>
      </c>
      <c r="C16" s="14">
        <v>1398450</v>
      </c>
      <c r="D16" s="14">
        <f>C16-B16</f>
        <v>900327</v>
      </c>
      <c r="E16" s="15">
        <v>0.37990000000000002</v>
      </c>
      <c r="F16" s="12">
        <f>MAX(0,MIN($B$13,C16)-B16)*E16</f>
        <v>120446.03373199998</v>
      </c>
    </row>
    <row r="17" spans="1:7" x14ac:dyDescent="0.25">
      <c r="A17" s="6" t="s">
        <v>5</v>
      </c>
      <c r="B17" s="14">
        <v>1398450</v>
      </c>
      <c r="C17" s="14">
        <v>0</v>
      </c>
      <c r="D17" s="14">
        <f>B17-C17</f>
        <v>1398450</v>
      </c>
      <c r="E17" s="15">
        <v>0.46289999999999998</v>
      </c>
      <c r="F17" s="12">
        <f>MAX(0,B8-D17-E17)</f>
        <v>0</v>
      </c>
    </row>
    <row r="18" spans="1:7" x14ac:dyDescent="0.25">
      <c r="A18" s="6" t="s">
        <v>21</v>
      </c>
      <c r="B18" s="6"/>
      <c r="C18" s="6"/>
      <c r="D18" s="6"/>
      <c r="E18" s="6"/>
      <c r="F18" s="12">
        <f>F17+F16+F15</f>
        <v>277304.65153199999</v>
      </c>
    </row>
    <row r="19" spans="1:7" x14ac:dyDescent="0.25">
      <c r="A19" s="6" t="s">
        <v>20</v>
      </c>
      <c r="B19" s="6"/>
      <c r="C19" s="6"/>
      <c r="D19" s="6"/>
      <c r="E19" s="6"/>
      <c r="F19" s="12">
        <v>72492</v>
      </c>
    </row>
    <row r="20" spans="1:7" x14ac:dyDescent="0.25">
      <c r="A20" s="8" t="s">
        <v>22</v>
      </c>
      <c r="B20" s="6"/>
      <c r="C20" s="6"/>
      <c r="D20" s="6"/>
      <c r="E20" s="6"/>
      <c r="F20" s="13">
        <f>F18-F19</f>
        <v>204812.65153199999</v>
      </c>
    </row>
    <row r="21" spans="1:7" x14ac:dyDescent="0.25">
      <c r="A21" s="2"/>
      <c r="F21" s="3"/>
    </row>
    <row r="22" spans="1:7" x14ac:dyDescent="0.25">
      <c r="A22" s="9" t="s">
        <v>12</v>
      </c>
      <c r="B22" s="10"/>
      <c r="C22" s="10"/>
      <c r="D22" s="10"/>
      <c r="E22" s="10"/>
    </row>
    <row r="23" spans="1:7" x14ac:dyDescent="0.25">
      <c r="A23" s="10" t="s">
        <v>13</v>
      </c>
      <c r="B23" s="10"/>
      <c r="C23" s="10"/>
      <c r="D23" s="10"/>
      <c r="E23" s="27">
        <f>E9</f>
        <v>35442.160000000003</v>
      </c>
    </row>
    <row r="24" spans="1:7" x14ac:dyDescent="0.25">
      <c r="A24" s="10" t="s">
        <v>14</v>
      </c>
      <c r="B24" s="10"/>
      <c r="C24" s="10"/>
      <c r="D24" s="10"/>
      <c r="E24" s="27">
        <v>8547</v>
      </c>
    </row>
    <row r="25" spans="1:7" x14ac:dyDescent="0.25">
      <c r="A25" s="10" t="s">
        <v>15</v>
      </c>
      <c r="B25" s="10"/>
      <c r="C25" s="10"/>
      <c r="D25" s="10"/>
      <c r="E25" s="27">
        <f>F20</f>
        <v>204812.65153199999</v>
      </c>
    </row>
    <row r="26" spans="1:7" x14ac:dyDescent="0.25">
      <c r="A26" s="10" t="str">
        <f>A10</f>
        <v>Framlag Launþegar til viðbótar lífeyrisjóðs</v>
      </c>
      <c r="B26" s="10"/>
      <c r="C26" s="10"/>
      <c r="D26" s="10"/>
      <c r="E26" s="27">
        <f>E10</f>
        <v>35442.160000000003</v>
      </c>
    </row>
    <row r="27" spans="1:7" ht="15.75" thickBot="1" x14ac:dyDescent="0.3">
      <c r="A27" s="10"/>
      <c r="B27" s="10"/>
      <c r="C27" s="10"/>
      <c r="D27" s="10"/>
      <c r="E27" s="10"/>
    </row>
    <row r="28" spans="1:7" ht="15.75" thickBot="1" x14ac:dyDescent="0.3">
      <c r="A28" s="10" t="s">
        <v>33</v>
      </c>
      <c r="B28" s="10"/>
      <c r="C28" s="10"/>
      <c r="D28" s="10"/>
      <c r="E28" s="28">
        <f>E26+E25+E24+E23</f>
        <v>284243.971532</v>
      </c>
    </row>
    <row r="30" spans="1:7" ht="15.75" thickBot="1" x14ac:dyDescent="0.3">
      <c r="B30" s="4"/>
      <c r="E30" s="29">
        <f>E7-E28</f>
        <v>601810.028468</v>
      </c>
      <c r="F30" t="s">
        <v>34</v>
      </c>
    </row>
    <row r="31" spans="1:7" x14ac:dyDescent="0.25">
      <c r="A31" s="30" t="s">
        <v>23</v>
      </c>
      <c r="B31" s="31"/>
      <c r="C31" s="31"/>
      <c r="D31" s="31"/>
      <c r="E31" s="31"/>
      <c r="F31" s="31"/>
      <c r="G31" s="32"/>
    </row>
    <row r="32" spans="1:7" x14ac:dyDescent="0.25">
      <c r="A32" s="33" t="s">
        <v>30</v>
      </c>
      <c r="B32" s="34"/>
      <c r="C32" s="34"/>
      <c r="D32" s="34"/>
      <c r="E32" s="35">
        <f>E7</f>
        <v>886054</v>
      </c>
      <c r="F32" s="34"/>
      <c r="G32" s="36"/>
    </row>
    <row r="33" spans="1:7" x14ac:dyDescent="0.25">
      <c r="A33" s="33" t="str">
        <f>A11</f>
        <v xml:space="preserve">Framlag launagreiðanda Til viðbótar lífeyrisjóðs </v>
      </c>
      <c r="B33" s="37">
        <f>B11</f>
        <v>0.02</v>
      </c>
      <c r="C33" s="34"/>
      <c r="D33" s="34"/>
      <c r="E33" s="35">
        <f>E11</f>
        <v>17721.080000000002</v>
      </c>
      <c r="F33" s="34"/>
      <c r="G33" s="36"/>
    </row>
    <row r="34" spans="1:7" x14ac:dyDescent="0.25">
      <c r="A34" s="33" t="s">
        <v>26</v>
      </c>
      <c r="B34" s="38">
        <v>4.9000000000000002E-2</v>
      </c>
      <c r="C34" s="34"/>
      <c r="D34" s="34"/>
      <c r="E34" s="35">
        <f>$E$7*B34</f>
        <v>43416.646000000001</v>
      </c>
      <c r="F34" s="34"/>
      <c r="G34" s="36"/>
    </row>
    <row r="35" spans="1:7" x14ac:dyDescent="0.25">
      <c r="A35" s="33" t="s">
        <v>29</v>
      </c>
      <c r="B35" s="38">
        <v>1.35E-2</v>
      </c>
      <c r="C35" s="34"/>
      <c r="D35" s="34"/>
      <c r="E35" s="35">
        <f t="shared" ref="E35:E37" si="0">$E$7*B35</f>
        <v>11961.728999999999</v>
      </c>
      <c r="F35" s="34"/>
      <c r="G35" s="36"/>
    </row>
    <row r="36" spans="1:7" x14ac:dyDescent="0.25">
      <c r="A36" s="33" t="s">
        <v>28</v>
      </c>
      <c r="B36" s="38">
        <v>5.0000000000000001E-4</v>
      </c>
      <c r="C36" s="34"/>
      <c r="D36" s="34"/>
      <c r="E36" s="35">
        <f t="shared" si="0"/>
        <v>443.02699999999999</v>
      </c>
      <c r="F36" s="34"/>
      <c r="G36" s="36"/>
    </row>
    <row r="37" spans="1:7" x14ac:dyDescent="0.25">
      <c r="A37" s="33" t="s">
        <v>27</v>
      </c>
      <c r="B37" s="38">
        <v>5.0000000000000001E-4</v>
      </c>
      <c r="C37" s="34"/>
      <c r="D37" s="34"/>
      <c r="E37" s="35">
        <f t="shared" si="0"/>
        <v>443.02699999999999</v>
      </c>
      <c r="F37" s="34"/>
      <c r="G37" s="36"/>
    </row>
    <row r="38" spans="1:7" x14ac:dyDescent="0.25">
      <c r="A38" s="33" t="s">
        <v>31</v>
      </c>
      <c r="B38" s="39">
        <f>B37+B35+B34+B36</f>
        <v>6.3500000000000001E-2</v>
      </c>
      <c r="C38" s="34"/>
      <c r="D38" s="34"/>
      <c r="E38" s="35">
        <f>E37+E36+E35+E34</f>
        <v>56264.429000000004</v>
      </c>
      <c r="F38" s="34"/>
      <c r="G38" s="36"/>
    </row>
    <row r="39" spans="1:7" x14ac:dyDescent="0.25">
      <c r="A39" s="33"/>
      <c r="B39" s="34"/>
      <c r="C39" s="34"/>
      <c r="D39" s="34"/>
      <c r="E39" s="34"/>
      <c r="F39" s="34"/>
      <c r="G39" s="36" t="s">
        <v>35</v>
      </c>
    </row>
    <row r="40" spans="1:7" ht="15.75" thickBot="1" x14ac:dyDescent="0.3">
      <c r="A40" s="40" t="s">
        <v>32</v>
      </c>
      <c r="B40" s="41"/>
      <c r="C40" s="41"/>
      <c r="D40" s="41"/>
      <c r="E40" s="42">
        <f>E38+E32</f>
        <v>942318.429</v>
      </c>
      <c r="F40" s="43">
        <f>E30/E40*1</f>
        <v>0.63864826363063731</v>
      </c>
      <c r="G40" s="44">
        <f>100%-F40</f>
        <v>0.36135173636936269</v>
      </c>
    </row>
    <row r="42" spans="1:7" x14ac:dyDescent="0.25">
      <c r="A42" t="s">
        <v>24</v>
      </c>
    </row>
    <row r="45" spans="1:7" x14ac:dyDescent="0.25">
      <c r="A45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Launaseðil</dc:title>
  <dc:creator>tf2win</dc:creator>
  <cp:keywords>Launaseðil 2026</cp:keywords>
  <cp:lastModifiedBy>tf2win</cp:lastModifiedBy>
  <dcterms:created xsi:type="dcterms:W3CDTF">2026-02-27T18:49:38Z</dcterms:created>
  <dcterms:modified xsi:type="dcterms:W3CDTF">2026-05-01T20:47:04Z</dcterms:modified>
</cp:coreProperties>
</file>